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<sst xmlns="http://schemas.openxmlformats.org/spreadsheetml/2006/main" count="36" uniqueCount="23">
  <si>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2022年政策性保险（种植业）保费统计表</t>
  </si>
  <si>
    <t>公司</t>
  </si>
  <si>
    <t>苹果</t>
  </si>
  <si>
    <t>桃</t>
  </si>
  <si>
    <t>大樱桃</t>
  </si>
  <si>
    <t>葡萄</t>
  </si>
  <si>
    <t>玉米</t>
  </si>
  <si>
    <t>小麦</t>
  </si>
  <si>
    <t>日光温室</t>
  </si>
  <si>
    <t>大拱棚</t>
  </si>
  <si>
    <t>总保费</t>
  </si>
  <si>
    <t>泰山</t>
  </si>
  <si>
    <t>中华</t>
  </si>
  <si>
    <t>人寿</t>
  </si>
  <si>
    <t>合计</t>
  </si>
  <si>
    <t>2022年政策性保险（种植业）保费补贴明细表</t>
  </si>
  <si>
    <t>单位：亩、元</t>
  </si>
  <si>
    <t>财政补贴</t>
  </si>
  <si>
    <t>小计</t>
  </si>
  <si>
    <t>中央</t>
  </si>
  <si>
    <t>省</t>
  </si>
  <si>
    <t>市</t>
  </si>
  <si>
    <t>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</si>
</sst>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2"/>
      <name val="黑体"/>
      <family val="3"/>
    </font>
    <font>
      <b/>
      <sz val="9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67" applyFont="1">
      <alignment vertical="center"/>
      <protection/>
    </xf>
    <xf numFmtId="0" fontId="2" fillId="0" borderId="0" xfId="67" applyFont="1" applyFill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1" fillId="0" borderId="0" xfId="67" applyFont="1" applyBorder="1" applyAlignment="1">
      <alignment horizontal="center" vertical="center"/>
      <protection/>
    </xf>
    <xf numFmtId="0" fontId="4" fillId="0" borderId="9" xfId="67" applyFont="1" applyBorder="1" applyAlignment="1">
      <alignment horizontal="center" vertical="center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176" fontId="4" fillId="0" borderId="9" xfId="67" applyNumberFormat="1" applyFont="1" applyFill="1" applyBorder="1" applyAlignment="1">
      <alignment horizontal="center" vertical="center"/>
      <protection/>
    </xf>
    <xf numFmtId="176" fontId="5" fillId="0" borderId="9" xfId="67" applyNumberFormat="1" applyFont="1" applyFill="1" applyBorder="1" applyAlignment="1">
      <alignment horizontal="center" vertical="center"/>
      <protection/>
    </xf>
    <xf numFmtId="176" fontId="5" fillId="0" borderId="9" xfId="67" applyNumberFormat="1" applyFont="1" applyBorder="1" applyAlignment="1">
      <alignment horizontal="center" vertical="center"/>
      <protection/>
    </xf>
    <xf numFmtId="0" fontId="5" fillId="0" borderId="9" xfId="67" applyFont="1" applyFill="1" applyBorder="1" applyAlignment="1">
      <alignment horizontal="center" vertical="center"/>
      <protection/>
    </xf>
    <xf numFmtId="176" fontId="5" fillId="0" borderId="13" xfId="67" applyNumberFormat="1" applyFont="1" applyFill="1" applyBorder="1" applyAlignment="1">
      <alignment horizontal="center" vertical="center"/>
      <protection/>
    </xf>
    <xf numFmtId="176" fontId="6" fillId="0" borderId="9" xfId="67" applyNumberFormat="1" applyFont="1" applyBorder="1">
      <alignment vertical="center"/>
      <protection/>
    </xf>
    <xf numFmtId="176" fontId="5" fillId="0" borderId="9" xfId="67" applyNumberFormat="1" applyFont="1" applyBorder="1" applyAlignment="1">
      <alignment horizontal="center" vertical="center" wrapText="1"/>
      <protection/>
    </xf>
    <xf numFmtId="0" fontId="5" fillId="0" borderId="12" xfId="67" applyFont="1" applyBorder="1" applyAlignment="1">
      <alignment horizontal="center" vertical="center"/>
      <protection/>
    </xf>
    <xf numFmtId="176" fontId="5" fillId="0" borderId="9" xfId="67" applyNumberFormat="1" applyFont="1" applyFill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7" fillId="0" borderId="0" xfId="67">
      <alignment vertical="center"/>
      <protection/>
    </xf>
    <xf numFmtId="0" fontId="7" fillId="0" borderId="0" xfId="67" applyBorder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176" fontId="4" fillId="0" borderId="9" xfId="67" applyNumberFormat="1" applyFont="1" applyBorder="1" applyAlignment="1">
      <alignment horizontal="center" vertical="center"/>
      <protection/>
    </xf>
    <xf numFmtId="0" fontId="2" fillId="0" borderId="0" xfId="67" applyFont="1" applyBorder="1">
      <alignment vertical="center"/>
      <protection/>
    </xf>
    <xf numFmtId="0" fontId="2" fillId="0" borderId="0" xfId="67" applyFont="1" applyFill="1" applyBorder="1">
      <alignment vertical="center"/>
      <protection/>
    </xf>
    <xf numFmtId="0" fontId="8" fillId="0" borderId="15" xfId="67" applyFont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left" vertical="center"/>
      <protection/>
    </xf>
    <xf numFmtId="0" fontId="7" fillId="0" borderId="0" xfId="67" applyAlignment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@ET_Style?@page" xfId="68"/>
    <cellStyle name="@ET_Style?h1" xfId="69"/>
    <cellStyle name="常规_Sheet1_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  <cellStyle name="常规_Sheet1_2" xfId="77"/>
    <cellStyle name="常规_Sheet1_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25390625" style="21" customWidth="1"/>
    <col min="2" max="2" width="14.875" style="21" customWidth="1"/>
    <col min="3" max="3" width="9.625" style="21" customWidth="1"/>
    <col min="4" max="4" width="13.625" style="21" customWidth="1"/>
    <col min="5" max="5" width="8.00390625" style="21" customWidth="1"/>
    <col min="6" max="6" width="12.375" style="21" customWidth="1"/>
    <col min="7" max="7" width="8.50390625" style="21" customWidth="1"/>
    <col min="8" max="8" width="6.375" style="21" customWidth="1"/>
    <col min="9" max="9" width="8.75390625" style="21" customWidth="1"/>
    <col min="10" max="10" width="12.625" style="21" customWidth="1"/>
    <col min="11" max="11" width="10.375" style="21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8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2"/>
    </row>
    <row r="4" spans="1:11" ht="18" customHeight="1">
      <c r="A4" s="5"/>
      <c r="B4" s="7"/>
      <c r="C4" s="7"/>
      <c r="D4" s="8"/>
      <c r="E4" s="8"/>
      <c r="F4" s="8"/>
      <c r="G4" s="8"/>
      <c r="H4" s="8"/>
      <c r="I4" s="8"/>
      <c r="J4" s="8"/>
      <c r="K4" s="22"/>
    </row>
    <row r="5" spans="1:11" s="1" customFormat="1" ht="18" customHeight="1">
      <c r="A5" s="9" t="s">
        <v>11</v>
      </c>
      <c r="B5" s="10">
        <v>68151.27</v>
      </c>
      <c r="C5" s="10"/>
      <c r="D5" s="10"/>
      <c r="E5" s="10"/>
      <c r="F5" s="10"/>
      <c r="G5" s="10"/>
      <c r="H5" s="10"/>
      <c r="I5" s="10"/>
      <c r="J5" s="10">
        <f>B5*200</f>
        <v>13630254</v>
      </c>
      <c r="K5" s="25"/>
    </row>
    <row r="6" spans="1:11" s="1" customFormat="1" ht="15" customHeight="1">
      <c r="A6" s="9"/>
      <c r="B6" s="10"/>
      <c r="C6" s="11">
        <v>5114.04</v>
      </c>
      <c r="D6" s="15"/>
      <c r="E6" s="15"/>
      <c r="F6" s="10"/>
      <c r="G6" s="10"/>
      <c r="H6" s="10"/>
      <c r="I6" s="10"/>
      <c r="J6" s="10">
        <f>C6*150</f>
        <v>767106</v>
      </c>
      <c r="K6" s="25"/>
    </row>
    <row r="7" spans="1:11" s="1" customFormat="1" ht="13.5" customHeight="1">
      <c r="A7" s="9"/>
      <c r="B7" s="11"/>
      <c r="C7" s="11"/>
      <c r="D7" s="10">
        <v>47220.6</v>
      </c>
      <c r="E7" s="10"/>
      <c r="F7" s="11"/>
      <c r="G7" s="11"/>
      <c r="H7" s="11"/>
      <c r="I7" s="11"/>
      <c r="J7" s="10">
        <f>D7*200</f>
        <v>9444120</v>
      </c>
      <c r="K7" s="25"/>
    </row>
    <row r="8" spans="1:11" s="1" customFormat="1" ht="13.5" customHeight="1">
      <c r="A8" s="17"/>
      <c r="B8" s="11"/>
      <c r="C8" s="18"/>
      <c r="D8" s="10"/>
      <c r="E8" s="10">
        <v>725.1</v>
      </c>
      <c r="F8" s="11"/>
      <c r="G8" s="11"/>
      <c r="H8" s="11"/>
      <c r="I8" s="11"/>
      <c r="J8" s="10">
        <f>E8*200</f>
        <v>145020</v>
      </c>
      <c r="K8" s="25"/>
    </row>
    <row r="9" spans="1:11" s="1" customFormat="1" ht="13.5" customHeight="1">
      <c r="A9" s="17"/>
      <c r="B9" s="11"/>
      <c r="C9" s="18"/>
      <c r="D9" s="10"/>
      <c r="E9" s="10"/>
      <c r="F9" s="11">
        <v>53972.99</v>
      </c>
      <c r="G9" s="11"/>
      <c r="H9" s="11"/>
      <c r="I9" s="11"/>
      <c r="J9" s="10">
        <f>F9*20</f>
        <v>1079459.8</v>
      </c>
      <c r="K9" s="25"/>
    </row>
    <row r="10" spans="1:11" s="1" customFormat="1" ht="13.5" customHeight="1">
      <c r="A10" s="17"/>
      <c r="B10" s="11"/>
      <c r="C10" s="18"/>
      <c r="D10" s="10"/>
      <c r="E10" s="10"/>
      <c r="F10" s="11"/>
      <c r="G10" s="11">
        <v>553.89</v>
      </c>
      <c r="H10" s="11"/>
      <c r="I10" s="11"/>
      <c r="J10" s="10">
        <f>G10*20</f>
        <v>11077.8</v>
      </c>
      <c r="K10" s="25"/>
    </row>
    <row r="11" spans="1:11" s="1" customFormat="1" ht="13.5" customHeight="1">
      <c r="A11" s="17"/>
      <c r="B11" s="11"/>
      <c r="C11" s="18"/>
      <c r="D11" s="10"/>
      <c r="E11" s="10"/>
      <c r="F11" s="11"/>
      <c r="G11" s="11"/>
      <c r="H11" s="11">
        <v>2</v>
      </c>
      <c r="I11" s="11"/>
      <c r="J11" s="10">
        <f>H11*460</f>
        <v>920</v>
      </c>
      <c r="K11" s="25"/>
    </row>
    <row r="12" spans="1:11" s="1" customFormat="1" ht="13.5" customHeight="1">
      <c r="A12" s="17"/>
      <c r="B12" s="11"/>
      <c r="C12" s="18"/>
      <c r="D12" s="10"/>
      <c r="E12" s="10"/>
      <c r="F12" s="11"/>
      <c r="G12" s="11"/>
      <c r="H12" s="11"/>
      <c r="I12" s="11">
        <v>92</v>
      </c>
      <c r="J12" s="10">
        <f>I12*550</f>
        <v>50600</v>
      </c>
      <c r="K12" s="25"/>
    </row>
    <row r="13" spans="1:11" s="1" customFormat="1" ht="15" customHeight="1">
      <c r="A13" s="9" t="s">
        <v>12</v>
      </c>
      <c r="B13" s="11">
        <v>7699.5</v>
      </c>
      <c r="C13" s="11"/>
      <c r="D13" s="12"/>
      <c r="E13" s="12"/>
      <c r="F13" s="11"/>
      <c r="G13" s="11"/>
      <c r="H13" s="11"/>
      <c r="I13" s="11"/>
      <c r="J13" s="10">
        <f>B13*200</f>
        <v>1539900</v>
      </c>
      <c r="K13" s="25"/>
    </row>
    <row r="14" spans="1:11" s="1" customFormat="1" ht="18" customHeight="1">
      <c r="A14" s="9"/>
      <c r="B14" s="16"/>
      <c r="C14" s="16">
        <v>17811.79</v>
      </c>
      <c r="D14" s="12"/>
      <c r="E14" s="12"/>
      <c r="F14" s="11"/>
      <c r="G14" s="11"/>
      <c r="H14" s="11"/>
      <c r="I14" s="11"/>
      <c r="J14" s="10">
        <f>C14*150</f>
        <v>2671768.5</v>
      </c>
      <c r="K14" s="25"/>
    </row>
    <row r="15" spans="1:11" s="1" customFormat="1" ht="18" customHeight="1">
      <c r="A15" s="9"/>
      <c r="B15" s="16"/>
      <c r="C15" s="16"/>
      <c r="D15" s="11">
        <v>807.1</v>
      </c>
      <c r="E15" s="11"/>
      <c r="F15" s="11"/>
      <c r="G15" s="11"/>
      <c r="H15" s="11"/>
      <c r="I15" s="11"/>
      <c r="J15" s="10">
        <f>D15*200</f>
        <v>161420</v>
      </c>
      <c r="K15" s="25"/>
    </row>
    <row r="16" spans="1:11" s="1" customFormat="1" ht="18" customHeight="1">
      <c r="A16" s="17"/>
      <c r="B16" s="16"/>
      <c r="C16" s="16"/>
      <c r="D16" s="11"/>
      <c r="E16" s="11">
        <v>266.5</v>
      </c>
      <c r="F16" s="11"/>
      <c r="G16" s="11"/>
      <c r="H16" s="11"/>
      <c r="I16" s="11"/>
      <c r="J16" s="10">
        <f>E16*200</f>
        <v>53300</v>
      </c>
      <c r="K16" s="25"/>
    </row>
    <row r="17" spans="1:11" s="1" customFormat="1" ht="18" customHeight="1">
      <c r="A17" s="17"/>
      <c r="B17" s="16"/>
      <c r="C17" s="16"/>
      <c r="D17" s="11"/>
      <c r="E17" s="11"/>
      <c r="F17" s="11">
        <v>88433.09</v>
      </c>
      <c r="G17" s="11"/>
      <c r="H17" s="11"/>
      <c r="I17" s="11"/>
      <c r="J17" s="10">
        <f>F17*20</f>
        <v>1768661.7999999998</v>
      </c>
      <c r="K17" s="25"/>
    </row>
    <row r="18" spans="1:11" s="1" customFormat="1" ht="18" customHeight="1">
      <c r="A18" s="9"/>
      <c r="B18" s="16"/>
      <c r="C18" s="16"/>
      <c r="D18" s="11"/>
      <c r="E18" s="11"/>
      <c r="F18" s="11"/>
      <c r="G18" s="11">
        <v>1627.53</v>
      </c>
      <c r="H18" s="11"/>
      <c r="I18" s="11"/>
      <c r="J18" s="10">
        <f>G18*20</f>
        <v>32550.6</v>
      </c>
      <c r="K18" s="25"/>
    </row>
    <row r="19" spans="1:11" s="1" customFormat="1" ht="18" customHeight="1">
      <c r="A19" s="19"/>
      <c r="B19" s="16"/>
      <c r="C19" s="16"/>
      <c r="D19" s="11"/>
      <c r="E19" s="11"/>
      <c r="F19" s="11"/>
      <c r="G19" s="11"/>
      <c r="H19" s="11">
        <v>21.6</v>
      </c>
      <c r="I19" s="11"/>
      <c r="J19" s="10">
        <f>H19*460</f>
        <v>9936</v>
      </c>
      <c r="K19" s="25"/>
    </row>
    <row r="20" spans="1:11" s="1" customFormat="1" ht="15" customHeight="1">
      <c r="A20" s="20"/>
      <c r="B20" s="16"/>
      <c r="C20" s="16"/>
      <c r="D20" s="11"/>
      <c r="E20" s="11"/>
      <c r="F20" s="11"/>
      <c r="G20" s="11"/>
      <c r="H20" s="11"/>
      <c r="I20" s="11">
        <v>134</v>
      </c>
      <c r="J20" s="10">
        <f>I20*550</f>
        <v>73700</v>
      </c>
      <c r="K20" s="25"/>
    </row>
    <row r="21" spans="1:11" s="2" customFormat="1" ht="24.75" customHeight="1">
      <c r="A21" s="13" t="s">
        <v>13</v>
      </c>
      <c r="B21" s="14">
        <v>28483.5</v>
      </c>
      <c r="C21" s="11"/>
      <c r="D21" s="11"/>
      <c r="E21" s="11"/>
      <c r="F21" s="11"/>
      <c r="G21" s="11"/>
      <c r="H21" s="11"/>
      <c r="I21" s="11"/>
      <c r="J21" s="10">
        <f>B21*200</f>
        <v>5696700</v>
      </c>
      <c r="K21" s="26"/>
    </row>
    <row r="22" spans="1:11" s="2" customFormat="1" ht="16.5" customHeight="1">
      <c r="A22" s="13"/>
      <c r="B22" s="14"/>
      <c r="C22" s="11">
        <v>7590.9</v>
      </c>
      <c r="D22" s="11"/>
      <c r="E22" s="11"/>
      <c r="F22" s="11"/>
      <c r="G22" s="11"/>
      <c r="H22" s="11"/>
      <c r="I22" s="11"/>
      <c r="J22" s="10">
        <f>C22*150</f>
        <v>1138635</v>
      </c>
      <c r="K22" s="26"/>
    </row>
    <row r="23" spans="1:11" s="2" customFormat="1" ht="16.5" customHeight="1">
      <c r="A23" s="13"/>
      <c r="B23" s="14"/>
      <c r="C23" s="11"/>
      <c r="D23" s="11">
        <v>0</v>
      </c>
      <c r="E23" s="11"/>
      <c r="F23" s="11"/>
      <c r="G23" s="11"/>
      <c r="H23" s="11"/>
      <c r="I23" s="11"/>
      <c r="J23" s="11"/>
      <c r="K23" s="26"/>
    </row>
    <row r="24" spans="1:11" s="2" customFormat="1" ht="16.5" customHeight="1">
      <c r="A24" s="13"/>
      <c r="B24" s="14"/>
      <c r="C24" s="11"/>
      <c r="D24" s="11"/>
      <c r="E24" s="11">
        <v>20</v>
      </c>
      <c r="F24" s="11"/>
      <c r="G24" s="11"/>
      <c r="H24" s="11"/>
      <c r="I24" s="11"/>
      <c r="J24" s="11">
        <f>E24*200</f>
        <v>4000</v>
      </c>
      <c r="K24" s="26"/>
    </row>
    <row r="25" spans="1:11" s="2" customFormat="1" ht="16.5" customHeight="1">
      <c r="A25" s="13"/>
      <c r="B25" s="14"/>
      <c r="C25" s="11"/>
      <c r="D25" s="11"/>
      <c r="E25" s="11"/>
      <c r="F25" s="11">
        <v>58422.89</v>
      </c>
      <c r="G25" s="11"/>
      <c r="H25" s="11"/>
      <c r="I25" s="11"/>
      <c r="J25" s="11">
        <f>F25*20</f>
        <v>1168457.8</v>
      </c>
      <c r="K25" s="26"/>
    </row>
    <row r="26" spans="1:11" s="2" customFormat="1" ht="16.5" customHeight="1">
      <c r="A26" s="13"/>
      <c r="B26" s="14"/>
      <c r="C26" s="11"/>
      <c r="D26" s="11"/>
      <c r="E26" s="11"/>
      <c r="F26" s="11"/>
      <c r="G26" s="11">
        <v>127.98</v>
      </c>
      <c r="H26" s="11"/>
      <c r="I26" s="11"/>
      <c r="J26" s="11">
        <f>G26*20</f>
        <v>2559.6</v>
      </c>
      <c r="K26" s="26"/>
    </row>
    <row r="27" spans="1:11" s="2" customFormat="1" ht="16.5" customHeight="1">
      <c r="A27" s="13"/>
      <c r="B27" s="14"/>
      <c r="C27" s="11"/>
      <c r="D27" s="11"/>
      <c r="E27" s="11"/>
      <c r="F27" s="11"/>
      <c r="G27" s="11"/>
      <c r="H27" s="11">
        <v>0</v>
      </c>
      <c r="I27" s="11"/>
      <c r="J27" s="11"/>
      <c r="K27" s="26"/>
    </row>
    <row r="28" spans="1:11" ht="24.75" customHeight="1">
      <c r="A28" s="27" t="s">
        <v>14</v>
      </c>
      <c r="B28" s="11">
        <f aca="true" t="shared" si="0" ref="B28:O28">SUM(B5:B27)</f>
        <v>104334.27</v>
      </c>
      <c r="C28" s="11">
        <f t="shared" si="0"/>
        <v>30516.730000000003</v>
      </c>
      <c r="D28" s="11">
        <f t="shared" si="0"/>
        <v>48027.7</v>
      </c>
      <c r="E28" s="11">
        <f t="shared" si="0"/>
        <v>1011.6</v>
      </c>
      <c r="F28" s="11">
        <f t="shared" si="0"/>
        <v>200828.96999999997</v>
      </c>
      <c r="G28" s="11">
        <f t="shared" si="0"/>
        <v>2309.4</v>
      </c>
      <c r="H28" s="11">
        <f t="shared" si="0"/>
        <v>23.6</v>
      </c>
      <c r="I28" s="11">
        <f t="shared" si="0"/>
        <v>226</v>
      </c>
      <c r="J28" s="11">
        <f t="shared" si="0"/>
        <v>39450146.9</v>
      </c>
      <c r="K28" s="22"/>
    </row>
    <row r="29" spans="1:10" ht="18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3:9" ht="15">
      <c r="C30" s="29"/>
      <c r="D30" s="29"/>
      <c r="E30" s="29"/>
      <c r="F30" s="29"/>
      <c r="G30" s="29"/>
      <c r="H30" s="29"/>
      <c r="I30" s="29"/>
    </row>
    <row r="31" spans="3:9" ht="15">
      <c r="C31" s="29"/>
      <c r="D31" s="29"/>
      <c r="E31" s="29"/>
      <c r="F31" s="29"/>
      <c r="G31" s="29"/>
      <c r="H31" s="29"/>
      <c r="I31" s="29"/>
    </row>
  </sheetData>
  <sheetProtection/>
  <mergeCells count="19">
    <mergeCell ref="A1:J1"/>
    <mergeCell ref="A29:J29"/>
    <mergeCell ref="C30:F30"/>
    <mergeCell ref="G30:H30"/>
    <mergeCell ref="C31:F31"/>
    <mergeCell ref="G31:H31"/>
    <mergeCell ref="A3:A4"/>
    <mergeCell ref="A5:A12"/>
    <mergeCell ref="A13:A20"/>
    <mergeCell ref="A21:A27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SheetLayoutView="100" workbookViewId="0" topLeftCell="A9">
      <selection activeCell="I29" sqref="I29:O31"/>
    </sheetView>
  </sheetViews>
  <sheetFormatPr defaultColWidth="9.00390625" defaultRowHeight="14.25"/>
  <cols>
    <col min="2" max="2" width="10.375" style="0" bestFit="1" customWidth="1"/>
    <col min="3" max="3" width="9.375" style="0" bestFit="1" customWidth="1"/>
    <col min="4" max="4" width="9.25390625" style="0" bestFit="1" customWidth="1"/>
    <col min="6" max="6" width="10.375" style="0" bestFit="1" customWidth="1"/>
    <col min="10" max="10" width="12.125" style="0" bestFit="1" customWidth="1"/>
    <col min="11" max="12" width="11.50390625" style="0" bestFit="1" customWidth="1"/>
    <col min="13" max="13" width="14.75390625" style="0" customWidth="1"/>
    <col min="14" max="14" width="10.375" style="0" bestFit="1" customWidth="1"/>
    <col min="15" max="15" width="14.875" style="0" customWidth="1"/>
  </cols>
  <sheetData>
    <row r="1" spans="1:16" ht="21.7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1"/>
    </row>
    <row r="2" spans="1:16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16</v>
      </c>
      <c r="N2" s="4"/>
      <c r="O2" s="4"/>
      <c r="P2" s="21"/>
    </row>
    <row r="3" spans="1:16" ht="18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5" t="s">
        <v>17</v>
      </c>
      <c r="L3" s="5"/>
      <c r="M3" s="5"/>
      <c r="N3" s="5"/>
      <c r="O3" s="5"/>
      <c r="P3" s="22"/>
    </row>
    <row r="4" spans="1:16" ht="18" customHeight="1">
      <c r="A4" s="5"/>
      <c r="B4" s="7"/>
      <c r="C4" s="7"/>
      <c r="D4" s="8"/>
      <c r="E4" s="8"/>
      <c r="F4" s="8"/>
      <c r="G4" s="8"/>
      <c r="H4" s="8"/>
      <c r="I4" s="8"/>
      <c r="J4" s="8"/>
      <c r="K4" s="7" t="s">
        <v>18</v>
      </c>
      <c r="L4" s="23" t="s">
        <v>19</v>
      </c>
      <c r="M4" s="23" t="s">
        <v>20</v>
      </c>
      <c r="N4" s="23" t="s">
        <v>21</v>
      </c>
      <c r="O4" s="23" t="s">
        <v>22</v>
      </c>
      <c r="P4" s="22"/>
    </row>
    <row r="5" spans="1:16" s="1" customFormat="1" ht="18" customHeight="1">
      <c r="A5" s="9" t="s">
        <v>11</v>
      </c>
      <c r="B5" s="10">
        <v>68151.27</v>
      </c>
      <c r="C5" s="10"/>
      <c r="D5" s="10"/>
      <c r="E5" s="10"/>
      <c r="F5" s="10">
        <f aca="true" t="shared" si="0" ref="F5:F8">SUM(B5:E5)</f>
        <v>68151.27</v>
      </c>
      <c r="G5" s="10"/>
      <c r="H5" s="10"/>
      <c r="I5" s="10"/>
      <c r="J5" s="10">
        <f aca="true" t="shared" si="1" ref="J5:J7">B5*200</f>
        <v>13630254</v>
      </c>
      <c r="K5" s="10">
        <f aca="true" t="shared" si="2" ref="K5:K11">L5+M5+N5+O5</f>
        <v>8178152.399999999</v>
      </c>
      <c r="L5" s="24"/>
      <c r="M5" s="10">
        <f aca="true" t="shared" si="3" ref="M5:M11">J5*0.25</f>
        <v>3407563.5</v>
      </c>
      <c r="N5" s="24"/>
      <c r="O5" s="10">
        <f aca="true" t="shared" si="4" ref="O5:O11">J5*0.35</f>
        <v>4770588.899999999</v>
      </c>
      <c r="P5" s="25"/>
    </row>
    <row r="6" spans="1:16" s="1" customFormat="1" ht="15" customHeight="1">
      <c r="A6" s="9" t="s">
        <v>12</v>
      </c>
      <c r="B6" s="11">
        <v>7699.5</v>
      </c>
      <c r="C6" s="11"/>
      <c r="D6" s="12"/>
      <c r="E6" s="12"/>
      <c r="F6" s="11">
        <f t="shared" si="0"/>
        <v>7699.5</v>
      </c>
      <c r="G6" s="11"/>
      <c r="H6" s="11"/>
      <c r="I6" s="11"/>
      <c r="J6" s="10">
        <f t="shared" si="1"/>
        <v>1539900</v>
      </c>
      <c r="K6" s="10">
        <f t="shared" si="2"/>
        <v>923940</v>
      </c>
      <c r="L6" s="24"/>
      <c r="M6" s="10">
        <f t="shared" si="3"/>
        <v>384975</v>
      </c>
      <c r="N6" s="24"/>
      <c r="O6" s="10">
        <f t="shared" si="4"/>
        <v>538965</v>
      </c>
      <c r="P6" s="25"/>
    </row>
    <row r="7" spans="1:16" s="2" customFormat="1" ht="24.75" customHeight="1">
      <c r="A7" s="13" t="s">
        <v>13</v>
      </c>
      <c r="B7" s="14">
        <v>28483.5</v>
      </c>
      <c r="C7" s="11"/>
      <c r="D7" s="11"/>
      <c r="E7" s="11"/>
      <c r="F7" s="11">
        <f t="shared" si="0"/>
        <v>28483.5</v>
      </c>
      <c r="G7" s="11"/>
      <c r="H7" s="11"/>
      <c r="I7" s="11"/>
      <c r="J7" s="10">
        <f t="shared" si="1"/>
        <v>5696700</v>
      </c>
      <c r="K7" s="10">
        <f t="shared" si="2"/>
        <v>3418020</v>
      </c>
      <c r="L7" s="11"/>
      <c r="M7" s="11">
        <f t="shared" si="3"/>
        <v>1424175</v>
      </c>
      <c r="N7" s="11"/>
      <c r="O7" s="11">
        <f t="shared" si="4"/>
        <v>1993844.9999999998</v>
      </c>
      <c r="P7" s="26"/>
    </row>
    <row r="8" spans="2:15" ht="15">
      <c r="B8">
        <f>SUM(B5:B7)</f>
        <v>104334.27</v>
      </c>
      <c r="F8">
        <f t="shared" si="0"/>
        <v>104334.27</v>
      </c>
      <c r="J8">
        <f aca="true" t="shared" si="5" ref="J8:M8">SUM(J5:J7)</f>
        <v>20866854</v>
      </c>
      <c r="K8">
        <f t="shared" si="5"/>
        <v>12520112.399999999</v>
      </c>
      <c r="M8">
        <f t="shared" si="5"/>
        <v>5216713.5</v>
      </c>
      <c r="O8">
        <f>SUM(O5:O7)</f>
        <v>7303398.899999999</v>
      </c>
    </row>
    <row r="9" spans="1:16" s="1" customFormat="1" ht="15" customHeight="1">
      <c r="A9" s="9"/>
      <c r="B9" s="10"/>
      <c r="C9" s="11">
        <v>5114.04</v>
      </c>
      <c r="D9" s="15"/>
      <c r="E9" s="15"/>
      <c r="F9" s="10"/>
      <c r="G9" s="10"/>
      <c r="H9" s="10"/>
      <c r="I9" s="10"/>
      <c r="J9" s="10">
        <f aca="true" t="shared" si="6" ref="J9:J11">C9*150</f>
        <v>767106</v>
      </c>
      <c r="K9" s="10">
        <f t="shared" si="2"/>
        <v>460263.6</v>
      </c>
      <c r="L9" s="24"/>
      <c r="M9" s="10">
        <f t="shared" si="3"/>
        <v>191776.5</v>
      </c>
      <c r="N9" s="24"/>
      <c r="O9" s="10">
        <f t="shared" si="4"/>
        <v>268487.1</v>
      </c>
      <c r="P9" s="25"/>
    </row>
    <row r="10" spans="1:16" s="1" customFormat="1" ht="18" customHeight="1">
      <c r="A10" s="9"/>
      <c r="B10" s="16"/>
      <c r="C10" s="16">
        <v>17811.79</v>
      </c>
      <c r="D10" s="12"/>
      <c r="E10" s="12"/>
      <c r="F10" s="11"/>
      <c r="G10" s="11"/>
      <c r="H10" s="11"/>
      <c r="I10" s="11"/>
      <c r="J10" s="10">
        <f t="shared" si="6"/>
        <v>2671768.5</v>
      </c>
      <c r="K10" s="10">
        <f t="shared" si="2"/>
        <v>1603061.1</v>
      </c>
      <c r="L10" s="24"/>
      <c r="M10" s="10">
        <v>667942.12</v>
      </c>
      <c r="N10" s="24"/>
      <c r="O10" s="10">
        <v>935118.98</v>
      </c>
      <c r="P10" s="25"/>
    </row>
    <row r="11" spans="1:16" s="2" customFormat="1" ht="16.5" customHeight="1">
      <c r="A11" s="13"/>
      <c r="B11" s="14"/>
      <c r="C11" s="11">
        <v>7590.9</v>
      </c>
      <c r="D11" s="11"/>
      <c r="E11" s="11"/>
      <c r="F11" s="11"/>
      <c r="G11" s="11"/>
      <c r="H11" s="11"/>
      <c r="I11" s="11"/>
      <c r="J11" s="10">
        <f t="shared" si="6"/>
        <v>1138635</v>
      </c>
      <c r="K11" s="10">
        <f t="shared" si="2"/>
        <v>683181</v>
      </c>
      <c r="L11" s="11"/>
      <c r="M11" s="11">
        <f t="shared" si="3"/>
        <v>284658.75</v>
      </c>
      <c r="N11" s="11"/>
      <c r="O11" s="11">
        <f t="shared" si="4"/>
        <v>398522.25</v>
      </c>
      <c r="P11" s="26"/>
    </row>
    <row r="12" spans="3:15" ht="15">
      <c r="C12">
        <f>SUM(C9:C11)</f>
        <v>30516.730000000003</v>
      </c>
      <c r="J12">
        <f aca="true" t="shared" si="7" ref="J12:M12">SUM(J9:J11)</f>
        <v>4577509.5</v>
      </c>
      <c r="K12">
        <f t="shared" si="7"/>
        <v>2746505.7</v>
      </c>
      <c r="M12">
        <f t="shared" si="7"/>
        <v>1144377.37</v>
      </c>
      <c r="O12">
        <f>SUM(O9:O11)</f>
        <v>1602128.33</v>
      </c>
    </row>
    <row r="13" spans="1:16" s="1" customFormat="1" ht="13.5" customHeight="1">
      <c r="A13" s="9"/>
      <c r="B13" s="11"/>
      <c r="C13" s="11"/>
      <c r="D13" s="10">
        <v>47220.6</v>
      </c>
      <c r="E13" s="10"/>
      <c r="F13" s="11"/>
      <c r="G13" s="11"/>
      <c r="H13" s="11"/>
      <c r="I13" s="11"/>
      <c r="J13" s="10">
        <f>D13*200</f>
        <v>9444120</v>
      </c>
      <c r="K13" s="10">
        <f aca="true" t="shared" si="8" ref="K13:K18">L13+M13+N13+O13</f>
        <v>4722060</v>
      </c>
      <c r="L13" s="24"/>
      <c r="M13" s="10"/>
      <c r="N13" s="24">
        <f>J13*0.05</f>
        <v>472206</v>
      </c>
      <c r="O13" s="10">
        <f>J13*0.45</f>
        <v>4249854</v>
      </c>
      <c r="P13" s="25"/>
    </row>
    <row r="14" spans="1:16" s="1" customFormat="1" ht="18" customHeight="1">
      <c r="A14" s="9"/>
      <c r="B14" s="16"/>
      <c r="C14" s="16"/>
      <c r="D14" s="11">
        <v>807.1</v>
      </c>
      <c r="E14" s="11"/>
      <c r="F14" s="11"/>
      <c r="G14" s="11"/>
      <c r="H14" s="11"/>
      <c r="I14" s="11"/>
      <c r="J14" s="10">
        <f>D14*200</f>
        <v>161420</v>
      </c>
      <c r="K14" s="10">
        <f t="shared" si="8"/>
        <v>80710</v>
      </c>
      <c r="L14" s="24"/>
      <c r="M14" s="10"/>
      <c r="N14" s="24">
        <f>J14*0.05</f>
        <v>8071</v>
      </c>
      <c r="O14" s="10">
        <f>J14*0.45</f>
        <v>72639</v>
      </c>
      <c r="P14" s="25"/>
    </row>
    <row r="15" spans="4:15" ht="15">
      <c r="D15">
        <f>SUM(D13:D14)</f>
        <v>48027.7</v>
      </c>
      <c r="J15">
        <f aca="true" t="shared" si="9" ref="J15:O15">SUM(J13:J14)</f>
        <v>9605540</v>
      </c>
      <c r="K15">
        <f t="shared" si="9"/>
        <v>4802770</v>
      </c>
      <c r="N15">
        <f t="shared" si="9"/>
        <v>480277</v>
      </c>
      <c r="O15">
        <f t="shared" si="9"/>
        <v>4322493</v>
      </c>
    </row>
    <row r="16" spans="1:16" s="1" customFormat="1" ht="13.5" customHeight="1">
      <c r="A16" s="17"/>
      <c r="B16" s="11"/>
      <c r="C16" s="18"/>
      <c r="D16" s="10"/>
      <c r="E16" s="10">
        <v>725.1</v>
      </c>
      <c r="F16" s="11"/>
      <c r="G16" s="11"/>
      <c r="H16" s="11"/>
      <c r="I16" s="11"/>
      <c r="J16" s="10">
        <f aca="true" t="shared" si="10" ref="J16:J18">E16*200</f>
        <v>145020</v>
      </c>
      <c r="K16" s="10">
        <f t="shared" si="8"/>
        <v>72510</v>
      </c>
      <c r="L16" s="24"/>
      <c r="M16" s="10"/>
      <c r="N16" s="24"/>
      <c r="O16" s="10">
        <f aca="true" t="shared" si="11" ref="O16:O18">J16*0.5</f>
        <v>72510</v>
      </c>
      <c r="P16" s="25"/>
    </row>
    <row r="17" spans="1:16" s="1" customFormat="1" ht="18" customHeight="1">
      <c r="A17" s="17"/>
      <c r="B17" s="16"/>
      <c r="C17" s="16"/>
      <c r="D17" s="11"/>
      <c r="E17" s="11">
        <v>266.5</v>
      </c>
      <c r="F17" s="11"/>
      <c r="G17" s="11"/>
      <c r="H17" s="11"/>
      <c r="I17" s="11"/>
      <c r="J17" s="10">
        <f t="shared" si="10"/>
        <v>53300</v>
      </c>
      <c r="K17" s="10">
        <f t="shared" si="8"/>
        <v>26650</v>
      </c>
      <c r="L17" s="24"/>
      <c r="M17" s="10"/>
      <c r="N17" s="24"/>
      <c r="O17" s="10">
        <f t="shared" si="11"/>
        <v>26650</v>
      </c>
      <c r="P17" s="25"/>
    </row>
    <row r="18" spans="1:16" s="2" customFormat="1" ht="16.5" customHeight="1">
      <c r="A18" s="13"/>
      <c r="B18" s="14"/>
      <c r="C18" s="11"/>
      <c r="D18" s="11"/>
      <c r="E18" s="11">
        <v>20</v>
      </c>
      <c r="F18" s="11"/>
      <c r="G18" s="11"/>
      <c r="H18" s="11"/>
      <c r="I18" s="11"/>
      <c r="J18" s="11">
        <f t="shared" si="10"/>
        <v>4000</v>
      </c>
      <c r="K18" s="11">
        <f t="shared" si="8"/>
        <v>2000</v>
      </c>
      <c r="L18" s="11"/>
      <c r="M18" s="11"/>
      <c r="N18" s="11"/>
      <c r="O18" s="11">
        <f t="shared" si="11"/>
        <v>2000</v>
      </c>
      <c r="P18" s="26"/>
    </row>
    <row r="19" spans="5:15" ht="15">
      <c r="E19">
        <f>SUM(E16:E18)</f>
        <v>1011.6</v>
      </c>
      <c r="J19">
        <f aca="true" t="shared" si="12" ref="J19:O19">SUM(J16:J18)</f>
        <v>202320</v>
      </c>
      <c r="K19">
        <f t="shared" si="12"/>
        <v>101160</v>
      </c>
      <c r="O19">
        <f t="shared" si="12"/>
        <v>101160</v>
      </c>
    </row>
    <row r="20" spans="1:16" s="1" customFormat="1" ht="13.5" customHeight="1">
      <c r="A20" s="17"/>
      <c r="B20" s="11"/>
      <c r="C20" s="18"/>
      <c r="D20" s="10"/>
      <c r="E20" s="10"/>
      <c r="F20" s="11">
        <v>53972.99</v>
      </c>
      <c r="G20" s="11"/>
      <c r="H20" s="11"/>
      <c r="I20" s="11"/>
      <c r="J20" s="10">
        <f aca="true" t="shared" si="13" ref="J20:J22">F20*20</f>
        <v>1079459.8</v>
      </c>
      <c r="K20" s="10">
        <f aca="true" t="shared" si="14" ref="K20:K22">L20+M20+N20+O20</f>
        <v>1079459.8</v>
      </c>
      <c r="L20" s="24">
        <f aca="true" t="shared" si="15" ref="L20:L22">J20*0.35</f>
        <v>377810.93</v>
      </c>
      <c r="M20" s="10">
        <f aca="true" t="shared" si="16" ref="M20:M22">J20*0.3</f>
        <v>323837.94</v>
      </c>
      <c r="N20" s="24">
        <f aca="true" t="shared" si="17" ref="N20:N22">J20*0.1</f>
        <v>107945.98000000001</v>
      </c>
      <c r="O20" s="10">
        <f aca="true" t="shared" si="18" ref="O20:O22">J20*0.25</f>
        <v>269864.95</v>
      </c>
      <c r="P20" s="25"/>
    </row>
    <row r="21" spans="1:16" s="1" customFormat="1" ht="18" customHeight="1">
      <c r="A21" s="17"/>
      <c r="B21" s="16"/>
      <c r="C21" s="16"/>
      <c r="D21" s="11"/>
      <c r="E21" s="11"/>
      <c r="F21" s="11">
        <v>88433.09</v>
      </c>
      <c r="G21" s="11"/>
      <c r="H21" s="11"/>
      <c r="I21" s="11"/>
      <c r="J21" s="10">
        <f t="shared" si="13"/>
        <v>1768661.7999999998</v>
      </c>
      <c r="K21" s="10">
        <f t="shared" si="14"/>
        <v>1768661.7999999998</v>
      </c>
      <c r="L21" s="24">
        <f t="shared" si="15"/>
        <v>619031.6299999999</v>
      </c>
      <c r="M21" s="10">
        <f t="shared" si="16"/>
        <v>530598.5399999999</v>
      </c>
      <c r="N21" s="24">
        <f t="shared" si="17"/>
        <v>176866.18</v>
      </c>
      <c r="O21" s="10">
        <f t="shared" si="18"/>
        <v>442165.44999999995</v>
      </c>
      <c r="P21" s="25"/>
    </row>
    <row r="22" spans="1:16" s="2" customFormat="1" ht="16.5" customHeight="1">
      <c r="A22" s="13"/>
      <c r="B22" s="14"/>
      <c r="C22" s="11"/>
      <c r="D22" s="11"/>
      <c r="E22" s="11"/>
      <c r="F22" s="11">
        <v>58422.89</v>
      </c>
      <c r="G22" s="11"/>
      <c r="H22" s="11"/>
      <c r="I22" s="11"/>
      <c r="J22" s="11">
        <f t="shared" si="13"/>
        <v>1168457.8</v>
      </c>
      <c r="K22" s="11">
        <f t="shared" si="14"/>
        <v>1168457.8</v>
      </c>
      <c r="L22" s="11">
        <f t="shared" si="15"/>
        <v>408960.23</v>
      </c>
      <c r="M22" s="11">
        <f t="shared" si="16"/>
        <v>350537.34</v>
      </c>
      <c r="N22" s="11">
        <f t="shared" si="17"/>
        <v>116845.78000000001</v>
      </c>
      <c r="O22" s="11">
        <f t="shared" si="18"/>
        <v>292114.45</v>
      </c>
      <c r="P22" s="26"/>
    </row>
    <row r="23" spans="6:15" ht="15">
      <c r="F23">
        <f aca="true" t="shared" si="19" ref="F23:O23">SUM(F20:F22)</f>
        <v>200828.96999999997</v>
      </c>
      <c r="J23">
        <f t="shared" si="19"/>
        <v>4016579.3999999994</v>
      </c>
      <c r="K23">
        <f t="shared" si="19"/>
        <v>4016579.3999999994</v>
      </c>
      <c r="L23">
        <f t="shared" si="19"/>
        <v>1405802.7899999998</v>
      </c>
      <c r="M23">
        <f t="shared" si="19"/>
        <v>1204973.82</v>
      </c>
      <c r="N23">
        <f t="shared" si="19"/>
        <v>401657.94000000006</v>
      </c>
      <c r="O23">
        <f t="shared" si="19"/>
        <v>1004144.8499999999</v>
      </c>
    </row>
    <row r="24" spans="1:16" s="1" customFormat="1" ht="13.5" customHeight="1">
      <c r="A24" s="17"/>
      <c r="B24" s="11"/>
      <c r="C24" s="18"/>
      <c r="D24" s="10"/>
      <c r="E24" s="10"/>
      <c r="F24" s="11"/>
      <c r="G24" s="11"/>
      <c r="H24" s="11">
        <v>2</v>
      </c>
      <c r="I24" s="11"/>
      <c r="J24" s="10">
        <f>H24*460</f>
        <v>920</v>
      </c>
      <c r="K24" s="10">
        <f aca="true" t="shared" si="20" ref="K24:K30">L24+M24+N24+O24</f>
        <v>552</v>
      </c>
      <c r="L24" s="24"/>
      <c r="M24" s="10">
        <f aca="true" t="shared" si="21" ref="M24:M30">J24*0.25</f>
        <v>230</v>
      </c>
      <c r="N24" s="24"/>
      <c r="O24" s="10">
        <f aca="true" t="shared" si="22" ref="O24:O30">J24*0.35</f>
        <v>322</v>
      </c>
      <c r="P24" s="25"/>
    </row>
    <row r="25" spans="1:16" s="1" customFormat="1" ht="18" customHeight="1">
      <c r="A25" s="19"/>
      <c r="B25" s="16"/>
      <c r="C25" s="16"/>
      <c r="D25" s="11"/>
      <c r="E25" s="11"/>
      <c r="F25" s="11"/>
      <c r="G25" s="11"/>
      <c r="H25" s="11">
        <v>21.6</v>
      </c>
      <c r="I25" s="11"/>
      <c r="J25" s="10">
        <f>H25*460</f>
        <v>9936</v>
      </c>
      <c r="K25" s="10">
        <f t="shared" si="20"/>
        <v>5961.6</v>
      </c>
      <c r="L25" s="24"/>
      <c r="M25" s="10">
        <f t="shared" si="21"/>
        <v>2484</v>
      </c>
      <c r="N25" s="24"/>
      <c r="O25" s="10">
        <f t="shared" si="22"/>
        <v>3477.6</v>
      </c>
      <c r="P25" s="25"/>
    </row>
    <row r="27" spans="8:15" ht="15">
      <c r="H27">
        <f aca="true" t="shared" si="23" ref="H27:K27">SUM(H24:H26)</f>
        <v>23.6</v>
      </c>
      <c r="J27">
        <f t="shared" si="23"/>
        <v>10856</v>
      </c>
      <c r="K27">
        <f t="shared" si="23"/>
        <v>6513.6</v>
      </c>
      <c r="M27">
        <f>SUM(M24:M26)</f>
        <v>2714</v>
      </c>
      <c r="O27">
        <f>SUM(O24:O26)</f>
        <v>3799.6</v>
      </c>
    </row>
    <row r="29" spans="1:16" s="1" customFormat="1" ht="13.5" customHeight="1">
      <c r="A29" s="17"/>
      <c r="B29" s="11"/>
      <c r="C29" s="18"/>
      <c r="D29" s="10"/>
      <c r="E29" s="10"/>
      <c r="F29" s="11"/>
      <c r="G29" s="11"/>
      <c r="H29" s="11"/>
      <c r="I29" s="11">
        <v>92</v>
      </c>
      <c r="J29" s="10">
        <f>I29*550</f>
        <v>50600</v>
      </c>
      <c r="K29" s="10">
        <f t="shared" si="20"/>
        <v>30360</v>
      </c>
      <c r="L29" s="24"/>
      <c r="M29" s="10">
        <f t="shared" si="21"/>
        <v>12650</v>
      </c>
      <c r="N29" s="24"/>
      <c r="O29" s="10">
        <f t="shared" si="22"/>
        <v>17710</v>
      </c>
      <c r="P29" s="25"/>
    </row>
    <row r="30" spans="1:16" s="1" customFormat="1" ht="15" customHeight="1">
      <c r="A30" s="20"/>
      <c r="B30" s="16"/>
      <c r="C30" s="16"/>
      <c r="D30" s="11"/>
      <c r="E30" s="11"/>
      <c r="F30" s="11"/>
      <c r="G30" s="11"/>
      <c r="H30" s="11"/>
      <c r="I30" s="11">
        <v>134</v>
      </c>
      <c r="J30" s="10">
        <f>I30*550</f>
        <v>73700</v>
      </c>
      <c r="K30" s="10">
        <f t="shared" si="20"/>
        <v>44220</v>
      </c>
      <c r="L30" s="24"/>
      <c r="M30" s="10">
        <f t="shared" si="21"/>
        <v>18425</v>
      </c>
      <c r="N30" s="24"/>
      <c r="O30" s="10">
        <f t="shared" si="22"/>
        <v>25795</v>
      </c>
      <c r="P30" s="25"/>
    </row>
    <row r="31" spans="9:15" ht="15">
      <c r="I31">
        <f aca="true" t="shared" si="24" ref="I31:K31">SUM(I29:I30)</f>
        <v>226</v>
      </c>
      <c r="J31">
        <f t="shared" si="24"/>
        <v>124300</v>
      </c>
      <c r="K31">
        <f t="shared" si="24"/>
        <v>74580</v>
      </c>
      <c r="M31">
        <f>SUM(M29:M30)</f>
        <v>31075</v>
      </c>
      <c r="O31">
        <f>SUM(O29:O30)</f>
        <v>43505</v>
      </c>
    </row>
  </sheetData>
  <sheetProtection/>
  <mergeCells count="12">
    <mergeCell ref="A1:O1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zzz</cp:lastModifiedBy>
  <dcterms:created xsi:type="dcterms:W3CDTF">2011-09-13T11:12:31Z</dcterms:created>
  <dcterms:modified xsi:type="dcterms:W3CDTF">2023-05-13T09:22:29Z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141DE8A11ACD4878BAB99900D2AE51D7_12</vt:lpwstr>
  </property>
</Properties>
</file>